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20/Ch 20 Spreadsheet Files/"/>
    </mc:Choice>
  </mc:AlternateContent>
  <xr:revisionPtr revIDLastSave="0" documentId="8_{70338DB8-7B0D-F14C-9B9B-5CE92F6DDDFD}" xr6:coauthVersionLast="47" xr6:coauthVersionMax="47" xr10:uidLastSave="{00000000-0000-0000-0000-000000000000}"/>
  <bookViews>
    <workbookView xWindow="28180" yWindow="500" windowWidth="16620" windowHeight="23200" xr2:uid="{00000000-000D-0000-FFFF-FFFF00000000}"/>
  </bookViews>
  <sheets>
    <sheet name="Ex 19.4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Fz5cSYZN72F8ZFEiuoydYAJi9IPkXm7ceS+f+1rKpo="/>
    </ext>
  </extLst>
</workbook>
</file>

<file path=xl/calcChain.xml><?xml version="1.0" encoding="utf-8"?>
<calcChain xmlns="http://schemas.openxmlformats.org/spreadsheetml/2006/main">
  <c r="E82" i="1" l="1"/>
  <c r="E46" i="1"/>
  <c r="E18" i="1"/>
  <c r="E8" i="1"/>
  <c r="E19" i="1"/>
  <c r="E29" i="1"/>
  <c r="E30" i="1"/>
  <c r="C80" i="1"/>
  <c r="C79" i="1"/>
  <c r="C84" i="1" s="1"/>
  <c r="C63" i="1"/>
  <c r="C62" i="1"/>
  <c r="C66" i="1" s="1"/>
  <c r="C61" i="1"/>
  <c r="C48" i="1"/>
  <c r="C44" i="1"/>
  <c r="C43" i="1"/>
  <c r="C32" i="1"/>
  <c r="E32" i="1" s="1"/>
  <c r="C28" i="1"/>
  <c r="C27" i="1"/>
  <c r="C21" i="1"/>
  <c r="E21" i="1"/>
  <c r="C17" i="1"/>
  <c r="C10" i="1"/>
  <c r="E7" i="1"/>
  <c r="E10" i="1" s="1"/>
  <c r="E11" i="1" l="1"/>
  <c r="E22" i="1"/>
  <c r="E63" i="1"/>
  <c r="E66" i="1" s="1"/>
  <c r="E67" i="1" s="1"/>
  <c r="E81" i="1"/>
  <c r="E33" i="1"/>
  <c r="E45" i="1"/>
  <c r="E84" i="1" l="1"/>
  <c r="E85" i="1" s="1"/>
  <c r="E48" i="1"/>
  <c r="E49" i="1" s="1"/>
</calcChain>
</file>

<file path=xl/sharedStrings.xml><?xml version="1.0" encoding="utf-8"?>
<sst xmlns="http://schemas.openxmlformats.org/spreadsheetml/2006/main" count="107" uniqueCount="45">
  <si>
    <t>Exercise 19.4B</t>
  </si>
  <si>
    <t>1.</t>
  </si>
  <si>
    <t>Employee</t>
  </si>
  <si>
    <t>Alex</t>
  </si>
  <si>
    <t>Tax Month</t>
  </si>
  <si>
    <t>Payments</t>
  </si>
  <si>
    <t>Deductions</t>
  </si>
  <si>
    <t>Basic pay</t>
  </si>
  <si>
    <t>Income tax</t>
  </si>
  <si>
    <t>Commission</t>
  </si>
  <si>
    <t>National Ins.</t>
  </si>
  <si>
    <t>Pension</t>
  </si>
  <si>
    <t>Student Loan</t>
  </si>
  <si>
    <t>Total</t>
  </si>
  <si>
    <t>Net Payment</t>
  </si>
  <si>
    <t>2.</t>
  </si>
  <si>
    <t>Jolene</t>
  </si>
  <si>
    <t>Tax Week</t>
  </si>
  <si>
    <t>Bonus</t>
  </si>
  <si>
    <t>Payroll Giving</t>
  </si>
  <si>
    <t>3.</t>
  </si>
  <si>
    <t>Earl</t>
  </si>
  <si>
    <t>Tax Period</t>
  </si>
  <si>
    <t>Overtime</t>
  </si>
  <si>
    <t>Cycle2Work</t>
  </si>
  <si>
    <t>4.</t>
  </si>
  <si>
    <t>Basic pay (per hour)</t>
  </si>
  <si>
    <t>Hours worked</t>
  </si>
  <si>
    <t>Commission rate</t>
  </si>
  <si>
    <t>Total sales</t>
  </si>
  <si>
    <t>Debbie</t>
  </si>
  <si>
    <t>Child Maint.</t>
  </si>
  <si>
    <t>5.</t>
  </si>
  <si>
    <t>Overtime rate</t>
  </si>
  <si>
    <t>Total hours worked</t>
  </si>
  <si>
    <t>Commission threshold</t>
  </si>
  <si>
    <t>Jeff</t>
  </si>
  <si>
    <t>6.</t>
  </si>
  <si>
    <t>Basic pay (per day)</t>
  </si>
  <si>
    <t>Total days worked</t>
  </si>
  <si>
    <t>Bonus (per new client)</t>
  </si>
  <si>
    <t>New clients</t>
  </si>
  <si>
    <t>Pension contribution</t>
  </si>
  <si>
    <t>Child maintenance rate</t>
  </si>
  <si>
    <t>Doreen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</si>
</sst>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7">
    <font>
      <sz val="12"/>
      <color theme="1"/>
      <name val="Aptos Narrow"/>
      <scheme val="minor"/>
    </font>
    <font>
      <b/>
      <sz val="16"/>
      <color theme="1"/>
      <name val="Avenir"/>
      <family val="2"/>
    </font>
    <font>
      <sz val="12"/>
      <color theme="1"/>
      <name val="Avenir"/>
      <family val="2"/>
    </font>
    <font>
      <b/>
      <i/>
      <sz val="10"/>
      <color theme="1"/>
      <name val="Avenir"/>
      <family val="2"/>
    </font>
    <font>
      <b/>
      <sz val="12"/>
      <color theme="1"/>
      <name val="Avenir"/>
      <family val="2"/>
    </font>
    <font>
      <sz val="12"/>
      <name val="Aptos Narrow"/>
    </font>
    <font>
      <sz val="12"/>
      <color rgb="FF0070C0"/>
      <name val="Avenir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left"/>
    </xf>
    <xf numFmtId="164" fontId="2" fillId="0" borderId="9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6" fillId="0" borderId="10" xfId="0" applyNumberFormat="1" applyFont="1" applyBorder="1"/>
    <xf numFmtId="0" fontId="6" fillId="0" borderId="10" xfId="0" applyFont="1" applyBorder="1"/>
    <xf numFmtId="165" fontId="6" fillId="0" borderId="10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2" xfId="0" applyFont="1" applyBorder="1"/>
    <xf numFmtId="164" fontId="2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5" activeCellId="2" sqref="E43 E16 E5"/>
    </sheetView>
  </sheetViews>
  <sheetFormatPr baseColWidth="10" defaultColWidth="11.1640625" defaultRowHeight="15" customHeight="1"/>
  <cols>
    <col min="1" max="1" width="4.6640625" customWidth="1"/>
    <col min="2" max="2" width="14.83203125" customWidth="1"/>
    <col min="3" max="3" width="11.33203125" customWidth="1"/>
    <col min="4" max="4" width="14.83203125" customWidth="1"/>
    <col min="5" max="5" width="11.33203125" customWidth="1"/>
    <col min="6" max="6" width="10.83203125" customWidth="1"/>
    <col min="7" max="26" width="10.5" customWidth="1"/>
  </cols>
  <sheetData>
    <row r="1" spans="1:26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4" t="s">
        <v>1</v>
      </c>
      <c r="B3" s="5" t="s">
        <v>2</v>
      </c>
      <c r="C3" s="6" t="s">
        <v>3</v>
      </c>
      <c r="D3" s="7" t="s">
        <v>4</v>
      </c>
      <c r="E3" s="8">
        <v>10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2"/>
      <c r="B4" s="25" t="s">
        <v>5</v>
      </c>
      <c r="C4" s="26"/>
      <c r="D4" s="27" t="s">
        <v>6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2"/>
      <c r="B5" s="10" t="s">
        <v>7</v>
      </c>
      <c r="C5" s="11">
        <v>2980</v>
      </c>
      <c r="D5" s="10" t="s">
        <v>8</v>
      </c>
      <c r="E5" s="29">
        <v>410.41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2"/>
      <c r="B6" s="12" t="s">
        <v>9</v>
      </c>
      <c r="C6" s="13">
        <v>328</v>
      </c>
      <c r="D6" s="12" t="s">
        <v>10</v>
      </c>
      <c r="E6" s="13">
        <v>180.8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>
      <c r="A7" s="2"/>
      <c r="B7" s="12"/>
      <c r="C7" s="13"/>
      <c r="D7" s="12" t="s">
        <v>11</v>
      </c>
      <c r="E7" s="14">
        <f>ROUND(0.073*C10,2)</f>
        <v>241.48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>
      <c r="A8" s="2"/>
      <c r="B8" s="12"/>
      <c r="C8" s="13"/>
      <c r="D8" s="12" t="s">
        <v>12</v>
      </c>
      <c r="E8" s="14">
        <f>ROUND(0.09*(12*C10-31395)/12,2)</f>
        <v>62.26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>
      <c r="A9" s="2"/>
      <c r="B9" s="12"/>
      <c r="C9" s="13"/>
      <c r="D9" s="12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2"/>
      <c r="B10" s="15" t="s">
        <v>13</v>
      </c>
      <c r="C10" s="16">
        <f>SUM(C5:C9)</f>
        <v>3308</v>
      </c>
      <c r="D10" s="15" t="s">
        <v>13</v>
      </c>
      <c r="E10" s="16">
        <f>SUM(E5:E9)</f>
        <v>894.95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2"/>
      <c r="B11" s="3"/>
      <c r="C11" s="3"/>
      <c r="D11" s="9" t="s">
        <v>14</v>
      </c>
      <c r="E11" s="16">
        <f>C10-E10</f>
        <v>2413.0500000000002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2"/>
      <c r="B12" s="3"/>
      <c r="C12" s="3"/>
      <c r="D12" s="17"/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4" t="s">
        <v>15</v>
      </c>
      <c r="B14" s="5" t="s">
        <v>2</v>
      </c>
      <c r="C14" s="6" t="s">
        <v>16</v>
      </c>
      <c r="D14" s="7" t="s">
        <v>17</v>
      </c>
      <c r="E14" s="8">
        <v>37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2"/>
      <c r="B15" s="25" t="s">
        <v>5</v>
      </c>
      <c r="C15" s="26"/>
      <c r="D15" s="27" t="s">
        <v>6</v>
      </c>
      <c r="E15" s="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2"/>
      <c r="B16" s="10" t="s">
        <v>7</v>
      </c>
      <c r="C16" s="11">
        <v>874</v>
      </c>
      <c r="D16" s="10" t="s">
        <v>8</v>
      </c>
      <c r="E16" s="29">
        <v>378.4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2"/>
      <c r="B17" s="12" t="s">
        <v>18</v>
      </c>
      <c r="C17" s="14">
        <f>ROUND(0.7*C16,2)</f>
        <v>611.79999999999995</v>
      </c>
      <c r="D17" s="12" t="s">
        <v>10</v>
      </c>
      <c r="E17" s="13">
        <v>68.38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2"/>
      <c r="B18" s="12"/>
      <c r="C18" s="13"/>
      <c r="D18" s="12" t="s">
        <v>12</v>
      </c>
      <c r="E18" s="14">
        <f>ROUND(0.09*(52*C21-31395)/52,2)</f>
        <v>79.38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"/>
      <c r="B19" s="12"/>
      <c r="C19" s="13"/>
      <c r="D19" s="12" t="s">
        <v>19</v>
      </c>
      <c r="E19" s="14">
        <f>ROUND(0.025*C21,2)</f>
        <v>37.15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"/>
      <c r="B20" s="12"/>
      <c r="C20" s="13"/>
      <c r="D20" s="19"/>
      <c r="E20" s="2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15" t="s">
        <v>13</v>
      </c>
      <c r="C21" s="16">
        <f>SUM(C16:C20)</f>
        <v>1485.8</v>
      </c>
      <c r="D21" s="15" t="s">
        <v>13</v>
      </c>
      <c r="E21" s="16">
        <f>SUM(E16:E20)</f>
        <v>563.30999999999995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3"/>
      <c r="C22" s="3"/>
      <c r="D22" s="9" t="s">
        <v>14</v>
      </c>
      <c r="E22" s="16">
        <f>C21-E21</f>
        <v>922.49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4" t="s">
        <v>20</v>
      </c>
      <c r="B25" s="5" t="s">
        <v>2</v>
      </c>
      <c r="C25" s="6" t="s">
        <v>21</v>
      </c>
      <c r="D25" s="7" t="s">
        <v>22</v>
      </c>
      <c r="E25" s="8">
        <v>11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5" t="s">
        <v>5</v>
      </c>
      <c r="C26" s="26"/>
      <c r="D26" s="27" t="s">
        <v>6</v>
      </c>
      <c r="E26" s="2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0" t="s">
        <v>7</v>
      </c>
      <c r="C27" s="21">
        <f>37*4*13.3</f>
        <v>1968.4</v>
      </c>
      <c r="D27" s="10" t="s">
        <v>8</v>
      </c>
      <c r="E27" s="11">
        <v>200.52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12" t="s">
        <v>23</v>
      </c>
      <c r="C28" s="14">
        <f>6*1.5*13.3</f>
        <v>119.7</v>
      </c>
      <c r="D28" s="12" t="s">
        <v>10</v>
      </c>
      <c r="E28" s="13">
        <v>89.6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12"/>
      <c r="C29" s="13"/>
      <c r="D29" s="12" t="s">
        <v>11</v>
      </c>
      <c r="E29" s="14">
        <f>0.042*C32</f>
        <v>87.700199999999995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12"/>
      <c r="C30" s="13"/>
      <c r="D30" s="12" t="s">
        <v>24</v>
      </c>
      <c r="E30" s="14">
        <f>22</f>
        <v>22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12"/>
      <c r="C31" s="13"/>
      <c r="D31" s="19"/>
      <c r="E31" s="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15" t="s">
        <v>13</v>
      </c>
      <c r="C32" s="16">
        <f>SUM(C27:C31)</f>
        <v>2088.1</v>
      </c>
      <c r="D32" s="15" t="s">
        <v>13</v>
      </c>
      <c r="E32" s="16">
        <f>SUM(E27:E31)</f>
        <v>399.8202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3"/>
      <c r="C33" s="3"/>
      <c r="D33" s="9" t="s">
        <v>14</v>
      </c>
      <c r="E33" s="16">
        <f>C32-E32</f>
        <v>1688.2797999999998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4" t="s">
        <v>25</v>
      </c>
      <c r="B36" s="2" t="s">
        <v>26</v>
      </c>
      <c r="C36" s="2"/>
      <c r="D36" s="22">
        <v>15.8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2" t="s">
        <v>27</v>
      </c>
      <c r="C37" s="2"/>
      <c r="D37" s="23">
        <v>160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2" t="s">
        <v>28</v>
      </c>
      <c r="C38" s="2"/>
      <c r="D38" s="24">
        <v>1.4999999999999999E-2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2" t="s">
        <v>29</v>
      </c>
      <c r="C39" s="2"/>
      <c r="D39" s="22">
        <v>18500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5" t="s">
        <v>2</v>
      </c>
      <c r="C41" s="6" t="s">
        <v>30</v>
      </c>
      <c r="D41" s="7" t="s">
        <v>4</v>
      </c>
      <c r="E41" s="8">
        <v>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25" t="s">
        <v>5</v>
      </c>
      <c r="C42" s="26"/>
      <c r="D42" s="27" t="s">
        <v>6</v>
      </c>
      <c r="E42" s="2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10" t="s">
        <v>7</v>
      </c>
      <c r="C43" s="21">
        <f>D36*D37</f>
        <v>2528</v>
      </c>
      <c r="D43" s="10" t="s">
        <v>8</v>
      </c>
      <c r="E43" s="29">
        <v>355.6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12" t="s">
        <v>9</v>
      </c>
      <c r="C44" s="14">
        <f>D38*D39</f>
        <v>277.5</v>
      </c>
      <c r="D44" s="12" t="s">
        <v>10</v>
      </c>
      <c r="E44" s="13">
        <v>140.6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12"/>
      <c r="C45" s="13"/>
      <c r="D45" s="12" t="s">
        <v>12</v>
      </c>
      <c r="E45" s="14">
        <f>ROUND(0.09*(C48*12-31395)/12,2)</f>
        <v>17.03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12"/>
      <c r="C46" s="13"/>
      <c r="D46" s="12" t="s">
        <v>31</v>
      </c>
      <c r="E46" s="14">
        <f>ROUND(0.08*C48,2)</f>
        <v>224.44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12"/>
      <c r="C47" s="13"/>
      <c r="D47" s="19"/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15" t="s">
        <v>13</v>
      </c>
      <c r="C48" s="16">
        <f>SUM(C43:C47)</f>
        <v>2805.5</v>
      </c>
      <c r="D48" s="15" t="s">
        <v>13</v>
      </c>
      <c r="E48" s="16">
        <f>SUM(E43:E47)</f>
        <v>737.67000000000007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3"/>
      <c r="C49" s="3"/>
      <c r="D49" s="9" t="s">
        <v>14</v>
      </c>
      <c r="E49" s="16">
        <f>C48-E48</f>
        <v>2067.83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4" t="s">
        <v>32</v>
      </c>
      <c r="B52" s="2" t="s">
        <v>26</v>
      </c>
      <c r="C52" s="2"/>
      <c r="D52" s="22">
        <v>17.600000000000001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 t="s">
        <v>33</v>
      </c>
      <c r="C53" s="2"/>
      <c r="D53" s="23">
        <v>1.75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 t="s">
        <v>34</v>
      </c>
      <c r="C54" s="2"/>
      <c r="D54" s="23">
        <v>39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 t="s">
        <v>28</v>
      </c>
      <c r="C55" s="2"/>
      <c r="D55" s="24">
        <v>2.1999999999999999E-2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 t="s">
        <v>35</v>
      </c>
      <c r="C56" s="2"/>
      <c r="D56" s="22">
        <v>10000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 t="s">
        <v>29</v>
      </c>
      <c r="C57" s="2"/>
      <c r="D57" s="22">
        <v>14750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5" t="s">
        <v>2</v>
      </c>
      <c r="C59" s="6" t="s">
        <v>36</v>
      </c>
      <c r="D59" s="7" t="s">
        <v>17</v>
      </c>
      <c r="E59" s="8">
        <v>19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5" t="s">
        <v>5</v>
      </c>
      <c r="C60" s="26"/>
      <c r="D60" s="27" t="s">
        <v>6</v>
      </c>
      <c r="E60" s="2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10" t="s">
        <v>7</v>
      </c>
      <c r="C61" s="21">
        <f>D52*35</f>
        <v>616</v>
      </c>
      <c r="D61" s="10" t="s">
        <v>8</v>
      </c>
      <c r="E61" s="11">
        <v>110.7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12" t="s">
        <v>23</v>
      </c>
      <c r="C62" s="14">
        <f>D52*D53*(D54-35)</f>
        <v>123.20000000000002</v>
      </c>
      <c r="D62" s="12" t="s">
        <v>10</v>
      </c>
      <c r="E62" s="13">
        <v>48.14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12" t="s">
        <v>9</v>
      </c>
      <c r="C63" s="14">
        <f>IF(D57&gt;D56,D55*(D57-D56),0)</f>
        <v>104.5</v>
      </c>
      <c r="D63" s="12" t="s">
        <v>11</v>
      </c>
      <c r="E63" s="14">
        <f>0.071*C66</f>
        <v>59.902699999999996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12"/>
      <c r="C64" s="13"/>
      <c r="D64" s="12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12"/>
      <c r="C65" s="13"/>
      <c r="D65" s="19"/>
      <c r="E65" s="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15" t="s">
        <v>13</v>
      </c>
      <c r="C66" s="16">
        <f>SUM(C61:C65)</f>
        <v>843.7</v>
      </c>
      <c r="D66" s="15" t="s">
        <v>13</v>
      </c>
      <c r="E66" s="16">
        <f>SUM(E61:E65)</f>
        <v>218.74270000000001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3"/>
      <c r="C67" s="3"/>
      <c r="D67" s="9" t="s">
        <v>14</v>
      </c>
      <c r="E67" s="16">
        <f>C66-E66</f>
        <v>624.95730000000003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4" t="s">
        <v>37</v>
      </c>
      <c r="B70" s="2" t="s">
        <v>38</v>
      </c>
      <c r="C70" s="2"/>
      <c r="D70" s="22">
        <v>165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 t="s">
        <v>39</v>
      </c>
      <c r="C71" s="2"/>
      <c r="D71" s="23">
        <v>22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 t="s">
        <v>40</v>
      </c>
      <c r="C72" s="2"/>
      <c r="D72" s="22">
        <v>300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 t="s">
        <v>41</v>
      </c>
      <c r="C73" s="2"/>
      <c r="D73" s="23">
        <v>3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 t="s">
        <v>42</v>
      </c>
      <c r="C74" s="2"/>
      <c r="D74" s="24">
        <v>5.8999999999999997E-2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 t="s">
        <v>43</v>
      </c>
      <c r="C75" s="2"/>
      <c r="D75" s="24">
        <v>9.1999999999999998E-2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5" t="s">
        <v>2</v>
      </c>
      <c r="C77" s="6" t="s">
        <v>44</v>
      </c>
      <c r="D77" s="7" t="s">
        <v>4</v>
      </c>
      <c r="E77" s="8">
        <v>12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5" t="s">
        <v>5</v>
      </c>
      <c r="C78" s="26"/>
      <c r="D78" s="27" t="s">
        <v>6</v>
      </c>
      <c r="E78" s="2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10" t="s">
        <v>7</v>
      </c>
      <c r="C79" s="21">
        <f>D70*D71</f>
        <v>3630</v>
      </c>
      <c r="D79" s="10" t="s">
        <v>8</v>
      </c>
      <c r="E79" s="11">
        <v>792.71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12" t="s">
        <v>18</v>
      </c>
      <c r="C80" s="14">
        <f>D72*D73</f>
        <v>900</v>
      </c>
      <c r="D80" s="12" t="s">
        <v>10</v>
      </c>
      <c r="E80" s="13">
        <v>258.10000000000002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12"/>
      <c r="C81" s="14"/>
      <c r="D81" s="12" t="s">
        <v>11</v>
      </c>
      <c r="E81" s="14">
        <f>ROUND(D74*C84,2)</f>
        <v>267.27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12"/>
      <c r="C82" s="13"/>
      <c r="D82" s="12" t="s">
        <v>31</v>
      </c>
      <c r="E82" s="14">
        <f>ROUND(D75*(C84-E81),2)</f>
        <v>392.17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12"/>
      <c r="C83" s="13"/>
      <c r="D83" s="19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15" t="s">
        <v>13</v>
      </c>
      <c r="C84" s="16">
        <f>SUM(C79:C83)</f>
        <v>4530</v>
      </c>
      <c r="D84" s="15" t="s">
        <v>13</v>
      </c>
      <c r="E84" s="16">
        <f>SUM(E79:E83)</f>
        <v>1710.25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3"/>
      <c r="C85" s="3"/>
      <c r="D85" s="9" t="s">
        <v>14</v>
      </c>
      <c r="E85" s="16">
        <f>C84-E84</f>
        <v>2819.75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B4:C4"/>
    <mergeCell ref="D4:E4"/>
    <mergeCell ref="B15:C15"/>
    <mergeCell ref="D15:E15"/>
    <mergeCell ref="B26:C26"/>
    <mergeCell ref="D26:E26"/>
    <mergeCell ref="B42:C42"/>
    <mergeCell ref="B60:C60"/>
    <mergeCell ref="D60:E60"/>
    <mergeCell ref="B78:C78"/>
    <mergeCell ref="D78:E78"/>
    <mergeCell ref="D42:E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 19.4B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InstallOffice4</dc:creator>
  <cp:lastModifiedBy>InstallOffice4</cp:lastModifiedBy>
  <dcterms:created xsi:type="dcterms:W3CDTF">2024-09-30T16:41:21Z</dcterms:created>
  <dcterms:modified xsi:type="dcterms:W3CDTF">2025-06-18T15:34:27Z</dcterms:modified>
</cp:coreProperties>
</file>